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uenl-my.sharepoint.com/personal/l_s_hazendonk_tue_nl/Documents/PhD/4_Colloidal_interactions/Manuscript SAXS/Data &amp; Code/"/>
    </mc:Choice>
  </mc:AlternateContent>
  <xr:revisionPtr revIDLastSave="311" documentId="8_{B76A92C5-41F3-4BE4-A00F-E6F31BBE4D18}" xr6:coauthVersionLast="47" xr6:coauthVersionMax="47" xr10:uidLastSave="{A0852BFE-60E3-4461-97E4-F11D596EA438}"/>
  <bookViews>
    <workbookView xWindow="780" yWindow="780" windowWidth="21600" windowHeight="12585" xr2:uid="{F6A0989D-4C51-4D10-B789-0B8421C16ED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" i="1" l="1"/>
  <c r="Q5" i="1"/>
  <c r="Q6" i="1"/>
  <c r="Q7" i="1"/>
  <c r="Q8" i="1"/>
  <c r="Q9" i="1"/>
  <c r="Q10" i="1"/>
  <c r="Q3" i="1"/>
  <c r="X4" i="1"/>
  <c r="Z4" i="1" s="1"/>
  <c r="AA4" i="1" s="1"/>
  <c r="AB4" i="1" s="1"/>
  <c r="Y4" i="1"/>
  <c r="X5" i="1"/>
  <c r="Y5" i="1"/>
  <c r="X6" i="1"/>
  <c r="Y6" i="1"/>
  <c r="X7" i="1"/>
  <c r="Z7" i="1" s="1"/>
  <c r="AA7" i="1" s="1"/>
  <c r="AB7" i="1" s="1"/>
  <c r="Y7" i="1"/>
  <c r="X8" i="1"/>
  <c r="Z8" i="1" s="1"/>
  <c r="AA8" i="1" s="1"/>
  <c r="AB8" i="1" s="1"/>
  <c r="Y8" i="1"/>
  <c r="X9" i="1"/>
  <c r="Y9" i="1"/>
  <c r="X10" i="1"/>
  <c r="Y10" i="1"/>
  <c r="Y3" i="1"/>
  <c r="Z3" i="1" s="1"/>
  <c r="AA3" i="1" s="1"/>
  <c r="AB3" i="1" s="1"/>
  <c r="X3" i="1"/>
  <c r="Z10" i="1" l="1"/>
  <c r="Z6" i="1"/>
  <c r="AA6" i="1" s="1"/>
  <c r="AB6" i="1" s="1"/>
  <c r="Z5" i="1"/>
  <c r="AA5" i="1" s="1"/>
  <c r="AB5" i="1" s="1"/>
  <c r="Z9" i="1"/>
  <c r="AA9" i="1" s="1"/>
  <c r="AB9" i="1"/>
  <c r="AC9" i="1" s="1"/>
  <c r="AD9" i="1" s="1"/>
  <c r="AC8" i="1"/>
  <c r="AD8" i="1" s="1"/>
  <c r="AE8" i="1"/>
  <c r="AC7" i="1"/>
  <c r="AD7" i="1" s="1"/>
  <c r="AE7" i="1"/>
  <c r="AC4" i="1"/>
  <c r="AD4" i="1" s="1"/>
  <c r="AE4" i="1"/>
  <c r="AC6" i="1"/>
  <c r="AD6" i="1" s="1"/>
  <c r="AE6" i="1"/>
  <c r="AC5" i="1"/>
  <c r="AD5" i="1" s="1"/>
  <c r="AE5" i="1"/>
  <c r="AE3" i="1"/>
  <c r="AC3" i="1"/>
  <c r="AD3" i="1" s="1"/>
  <c r="AB10" i="1" l="1"/>
  <c r="AA10" i="1"/>
  <c r="AE9" i="1"/>
  <c r="AC10" i="1" l="1"/>
  <c r="AD10" i="1" s="1"/>
  <c r="AE10" i="1"/>
  <c r="W4" i="1"/>
  <c r="W5" i="1"/>
  <c r="W6" i="1"/>
  <c r="W7" i="1"/>
  <c r="W8" i="1"/>
  <c r="W9" i="1"/>
  <c r="W10" i="1"/>
  <c r="W3" i="1"/>
  <c r="U4" i="1"/>
  <c r="U5" i="1"/>
  <c r="U6" i="1"/>
  <c r="U7" i="1"/>
  <c r="U8" i="1"/>
  <c r="U9" i="1"/>
  <c r="U10" i="1"/>
  <c r="U3" i="1"/>
  <c r="O4" i="1"/>
  <c r="O5" i="1"/>
  <c r="O6" i="1"/>
  <c r="O7" i="1"/>
  <c r="O8" i="1"/>
  <c r="O9" i="1"/>
  <c r="O10" i="1"/>
  <c r="O3" i="1"/>
</calcChain>
</file>

<file path=xl/sharedStrings.xml><?xml version="1.0" encoding="utf-8"?>
<sst xmlns="http://schemas.openxmlformats.org/spreadsheetml/2006/main" count="97" uniqueCount="82">
  <si>
    <t>Sample ID</t>
  </si>
  <si>
    <t>Centrifugation rate [·g]</t>
  </si>
  <si>
    <t>C_{TEG,LPE} [mg·mL-1]</t>
  </si>
  <si>
    <t>C_{EC,LPE} [mg·mL-1]</t>
  </si>
  <si>
    <t>C_{EC} [mg·mL-1]</t>
  </si>
  <si>
    <t>C20</t>
  </si>
  <si>
    <t>C21</t>
  </si>
  <si>
    <t>C22</t>
  </si>
  <si>
    <t>C14</t>
  </si>
  <si>
    <t>C15</t>
  </si>
  <si>
    <t>C16</t>
  </si>
  <si>
    <t>Type</t>
  </si>
  <si>
    <t>GNP</t>
  </si>
  <si>
    <t>Gibbsite</t>
  </si>
  <si>
    <t>E27</t>
  </si>
  <si>
    <t>E72</t>
  </si>
  <si>
    <t>Comment</t>
  </si>
  <si>
    <t>Provided by Dr. Janne-Mieke Meijer and Tom Jenniskens</t>
  </si>
  <si>
    <t>C_{platelets} [mg·mL-1]</t>
  </si>
  <si>
    <t>NA</t>
  </si>
  <si>
    <t>SAXS 31 m</t>
  </si>
  <si>
    <t>SAXS 10 m</t>
  </si>
  <si>
    <t>SAXS 1(.5) m</t>
  </si>
  <si>
    <t>SAXS background</t>
  </si>
  <si>
    <t>C-BG25</t>
  </si>
  <si>
    <t>milliQ</t>
  </si>
  <si>
    <t>Ethyl acetate</t>
  </si>
  <si>
    <t>Water</t>
  </si>
  <si>
    <t>350-369</t>
  </si>
  <si>
    <t>1530-1549</t>
  </si>
  <si>
    <t>2293-2312</t>
  </si>
  <si>
    <t>370-389</t>
  </si>
  <si>
    <t>1550-1569</t>
  </si>
  <si>
    <t>2313-2332</t>
  </si>
  <si>
    <t>390-409</t>
  </si>
  <si>
    <t>1570-1589</t>
  </si>
  <si>
    <t>2333-2352</t>
  </si>
  <si>
    <t>470-489</t>
  </si>
  <si>
    <t>1650-1669</t>
  </si>
  <si>
    <t>2413-2432</t>
  </si>
  <si>
    <t>570-589</t>
  </si>
  <si>
    <t>1670-1689</t>
  </si>
  <si>
    <t>2433-2452</t>
  </si>
  <si>
    <t>490-509</t>
  </si>
  <si>
    <t>1690-1709</t>
  </si>
  <si>
    <t>2453-2472</t>
  </si>
  <si>
    <t>269-278</t>
  </si>
  <si>
    <t>1182-1191</t>
  </si>
  <si>
    <t>2087-2096</t>
  </si>
  <si>
    <t>599-608</t>
  </si>
  <si>
    <t>1512-1521</t>
  </si>
  <si>
    <t>2417-2426</t>
  </si>
  <si>
    <t>830-849</t>
  </si>
  <si>
    <t>1431-1449</t>
  </si>
  <si>
    <t>2753-2772</t>
  </si>
  <si>
    <t>709-718</t>
  </si>
  <si>
    <t>1622-1631</t>
  </si>
  <si>
    <t>2427-2636</t>
  </si>
  <si>
    <t>TEM and AFM data from Vis et al., 2015, Mol. Phys. https://doi.org/10.1080/00268976.2014.985276 (“silica coated gibbsite 2")</t>
  </si>
  <si>
    <t>Fit parameters (log-multinormal)</t>
  </si>
  <si>
    <t>Fit parameters (eqns 4-7)</t>
  </si>
  <si>
    <t>\tilde{μL}</t>
  </si>
  <si>
    <t>\tilde{μD}</t>
  </si>
  <si>
    <r>
      <t>\tilde{</t>
    </r>
    <r>
      <rPr>
        <b/>
        <sz val="11"/>
        <color theme="1"/>
        <rFont val="Calibri"/>
        <family val="2"/>
      </rPr>
      <t>σ</t>
    </r>
    <r>
      <rPr>
        <b/>
        <sz val="11"/>
        <color theme="1"/>
        <rFont val="Calibri"/>
        <family val="2"/>
        <scheme val="minor"/>
      </rPr>
      <t>L}</t>
    </r>
  </si>
  <si>
    <r>
      <t>\tilde{</t>
    </r>
    <r>
      <rPr>
        <b/>
        <sz val="11"/>
        <color theme="1"/>
        <rFont val="Calibri"/>
        <family val="2"/>
      </rPr>
      <t>σD</t>
    </r>
    <r>
      <rPr>
        <b/>
        <sz val="11"/>
        <color theme="1"/>
        <rFont val="Calibri"/>
        <family val="2"/>
        <scheme val="minor"/>
      </rPr>
      <t>}</t>
    </r>
  </si>
  <si>
    <t>μL [nm]</t>
  </si>
  <si>
    <r>
      <rPr>
        <b/>
        <sz val="11"/>
        <color theme="1"/>
        <rFont val="Calibri"/>
        <family val="2"/>
      </rPr>
      <t>σ</t>
    </r>
    <r>
      <rPr>
        <b/>
        <sz val="11"/>
        <color theme="1"/>
        <rFont val="Calibri"/>
        <family val="2"/>
        <scheme val="minor"/>
      </rPr>
      <t>L [nm]</t>
    </r>
  </si>
  <si>
    <t>μD [nm]</t>
  </si>
  <si>
    <t>σD [nm]</t>
  </si>
  <si>
    <t>\tilde{μR}</t>
  </si>
  <si>
    <t>μR [nm]</t>
  </si>
  <si>
    <t>σR [nm]</t>
  </si>
  <si>
    <t>R_mean [mm]</t>
  </si>
  <si>
    <t>L_mean [mm]</t>
  </si>
  <si>
    <t>Flake volume [um3]</t>
  </si>
  <si>
    <t>Flake mass [ug]</t>
  </si>
  <si>
    <t>Number conc [flakes/mm3]</t>
  </si>
  <si>
    <t># flakes/measurement</t>
  </si>
  <si>
    <t># flakes /10 measurements</t>
  </si>
  <si>
    <t>nL^3 (Mewis &amp; Wagner eqn 5.10)</t>
  </si>
  <si>
    <t>Number of flakes - estimate</t>
  </si>
  <si>
    <t>\tilde{σR}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</si>
</sst>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E+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164" fontId="0" fillId="0" borderId="0" xfId="0" applyNumberFormat="1"/>
    <xf numFmtId="0" fontId="1" fillId="0" borderId="1" xfId="0" applyFont="1" applyBorder="1"/>
    <xf numFmtId="0" fontId="2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5" xfId="0" applyFont="1" applyBorder="1"/>
    <xf numFmtId="0" fontId="1" fillId="0" borderId="6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164" fontId="0" fillId="0" borderId="8" xfId="0" applyNumberFormat="1" applyBorder="1"/>
    <xf numFmtId="164" fontId="0" fillId="0" borderId="7" xfId="0" applyNumberFormat="1" applyBorder="1"/>
    <xf numFmtId="0" fontId="2" fillId="0" borderId="6" xfId="0" applyFont="1" applyBorder="1"/>
    <xf numFmtId="165" fontId="0" fillId="0" borderId="0" xfId="0" applyNumberFormat="1"/>
    <xf numFmtId="164" fontId="0" fillId="0" borderId="10" xfId="0" applyNumberFormat="1" applyBorder="1"/>
    <xf numFmtId="165" fontId="0" fillId="0" borderId="10" xfId="0" applyNumberFormat="1" applyBorder="1"/>
    <xf numFmtId="1" fontId="0" fillId="0" borderId="0" xfId="0" applyNumberFormat="1"/>
    <xf numFmtId="1" fontId="0" fillId="0" borderId="8" xfId="0" applyNumberFormat="1" applyBorder="1"/>
    <xf numFmtId="1" fontId="0" fillId="0" borderId="7" xfId="0" applyNumberFormat="1" applyBorder="1"/>
    <xf numFmtId="1" fontId="0" fillId="0" borderId="9" xfId="0" applyNumberFormat="1" applyBorder="1"/>
    <xf numFmtId="165" fontId="0" fillId="0" borderId="8" xfId="0" applyNumberFormat="1" applyBorder="1"/>
    <xf numFmtId="165" fontId="0" fillId="0" borderId="11" xfId="0" applyNumberForma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05858-450E-445F-9452-2F4D67C598D0}">
  <dimension ref="A1:AF28"/>
  <sheetViews>
    <sheetView tabSelected="1" workbookViewId="0">
      <selection activeCell="G14" sqref="G14"/>
    </sheetView>
  </sheetViews>
  <sheetFormatPr defaultRowHeight="15" x14ac:dyDescent="0.25"/>
  <cols>
    <col min="1" max="1" width="11.140625" customWidth="1"/>
    <col min="2" max="2" width="12.85546875" customWidth="1"/>
    <col min="3" max="5" width="11.140625" customWidth="1"/>
    <col min="6" max="6" width="17.140625" customWidth="1"/>
    <col min="7" max="7" width="20.5703125" customWidth="1"/>
    <col min="8" max="8" width="22.42578125" customWidth="1"/>
    <col min="9" max="9" width="23.5703125" customWidth="1"/>
    <col min="10" max="10" width="19" customWidth="1"/>
    <col min="11" max="13" width="20.140625" customWidth="1"/>
    <col min="14" max="14" width="20.140625" hidden="1" customWidth="1"/>
    <col min="15" max="15" width="20.140625" customWidth="1"/>
    <col min="16" max="16" width="20.140625" hidden="1" customWidth="1"/>
    <col min="17" max="19" width="20.140625" customWidth="1"/>
    <col min="20" max="20" width="20.140625" hidden="1" customWidth="1"/>
    <col min="21" max="21" width="20.140625" customWidth="1"/>
    <col min="22" max="22" width="20.140625" hidden="1" customWidth="1"/>
    <col min="23" max="31" width="20.140625" customWidth="1"/>
    <col min="32" max="32" width="109" customWidth="1"/>
  </cols>
  <sheetData>
    <row r="1" spans="1:32" x14ac:dyDescent="0.25">
      <c r="A1" s="5"/>
      <c r="B1" s="6"/>
      <c r="C1" s="6"/>
      <c r="D1" s="6"/>
      <c r="E1" s="6"/>
      <c r="F1" s="7"/>
      <c r="G1" s="5"/>
      <c r="H1" s="6"/>
      <c r="I1" s="6"/>
      <c r="J1" s="6"/>
      <c r="K1" s="7"/>
      <c r="L1" s="27" t="s">
        <v>59</v>
      </c>
      <c r="M1" s="28"/>
      <c r="N1" s="28"/>
      <c r="O1" s="28"/>
      <c r="P1" s="28"/>
      <c r="Q1" s="29"/>
      <c r="R1" s="27" t="s">
        <v>60</v>
      </c>
      <c r="S1" s="28"/>
      <c r="T1" s="28"/>
      <c r="U1" s="28"/>
      <c r="V1" s="28"/>
      <c r="W1" s="29"/>
      <c r="X1" s="27" t="s">
        <v>80</v>
      </c>
      <c r="Y1" s="28"/>
      <c r="Z1" s="28"/>
      <c r="AA1" s="28"/>
      <c r="AB1" s="28"/>
      <c r="AC1" s="28"/>
      <c r="AD1" s="28"/>
      <c r="AE1" s="29"/>
    </row>
    <row r="2" spans="1:32" s="1" customFormat="1" ht="18" customHeight="1" thickBot="1" x14ac:dyDescent="0.3">
      <c r="A2" s="8" t="s">
        <v>0</v>
      </c>
      <c r="B2" s="3" t="s">
        <v>11</v>
      </c>
      <c r="C2" s="3" t="s">
        <v>20</v>
      </c>
      <c r="D2" s="3" t="s">
        <v>21</v>
      </c>
      <c r="E2" s="3" t="s">
        <v>22</v>
      </c>
      <c r="F2" s="9" t="s">
        <v>23</v>
      </c>
      <c r="G2" s="8" t="s">
        <v>2</v>
      </c>
      <c r="H2" s="3" t="s">
        <v>3</v>
      </c>
      <c r="I2" s="3" t="s">
        <v>1</v>
      </c>
      <c r="J2" s="3" t="s">
        <v>18</v>
      </c>
      <c r="K2" s="9" t="s">
        <v>4</v>
      </c>
      <c r="L2" s="8" t="s">
        <v>61</v>
      </c>
      <c r="M2" s="3" t="s">
        <v>63</v>
      </c>
      <c r="N2" s="3" t="s">
        <v>69</v>
      </c>
      <c r="O2" s="3" t="s">
        <v>62</v>
      </c>
      <c r="P2" s="3" t="s">
        <v>81</v>
      </c>
      <c r="Q2" s="9" t="s">
        <v>64</v>
      </c>
      <c r="R2" s="8" t="s">
        <v>65</v>
      </c>
      <c r="S2" s="3" t="s">
        <v>66</v>
      </c>
      <c r="T2" s="3" t="s">
        <v>70</v>
      </c>
      <c r="U2" s="3" t="s">
        <v>67</v>
      </c>
      <c r="V2" s="4" t="s">
        <v>71</v>
      </c>
      <c r="W2" s="17" t="s">
        <v>68</v>
      </c>
      <c r="X2" s="8" t="s">
        <v>72</v>
      </c>
      <c r="Y2" s="3" t="s">
        <v>73</v>
      </c>
      <c r="Z2" s="3" t="s">
        <v>74</v>
      </c>
      <c r="AA2" s="3" t="s">
        <v>75</v>
      </c>
      <c r="AB2" s="3" t="s">
        <v>76</v>
      </c>
      <c r="AC2" s="3" t="s">
        <v>77</v>
      </c>
      <c r="AD2" s="3" t="s">
        <v>78</v>
      </c>
      <c r="AE2" s="9" t="s">
        <v>79</v>
      </c>
      <c r="AF2" s="1" t="s">
        <v>16</v>
      </c>
    </row>
    <row r="3" spans="1:32" ht="15.75" thickTop="1" x14ac:dyDescent="0.25">
      <c r="A3" s="10" t="s">
        <v>8</v>
      </c>
      <c r="B3" t="s">
        <v>12</v>
      </c>
      <c r="C3" t="s">
        <v>28</v>
      </c>
      <c r="D3" t="s">
        <v>29</v>
      </c>
      <c r="E3" t="s">
        <v>30</v>
      </c>
      <c r="F3" s="11" t="s">
        <v>24</v>
      </c>
      <c r="G3" s="10">
        <v>10</v>
      </c>
      <c r="H3">
        <v>6</v>
      </c>
      <c r="I3">
        <v>500</v>
      </c>
      <c r="J3">
        <v>3.8</v>
      </c>
      <c r="K3" s="15">
        <v>2.2999999999999998</v>
      </c>
      <c r="L3" s="16">
        <v>1.3520000000000001</v>
      </c>
      <c r="M3" s="2">
        <v>0.77100000000000002</v>
      </c>
      <c r="N3" s="2">
        <v>5.1310000000000002</v>
      </c>
      <c r="O3" s="2">
        <f t="shared" ref="O3:O10" si="0">N3+LN(2)</f>
        <v>5.8241471805599456</v>
      </c>
      <c r="P3" s="2">
        <v>0.61899999999999999</v>
      </c>
      <c r="Q3" s="15">
        <f>P3</f>
        <v>0.61899999999999999</v>
      </c>
      <c r="R3" s="16">
        <v>5.21</v>
      </c>
      <c r="S3" s="2">
        <v>4.6900000000000004</v>
      </c>
      <c r="T3" s="21">
        <v>204.8</v>
      </c>
      <c r="U3" s="21">
        <f>2*T3</f>
        <v>409.6</v>
      </c>
      <c r="V3" s="21">
        <v>139.9</v>
      </c>
      <c r="W3" s="22">
        <f>2*V3</f>
        <v>279.8</v>
      </c>
      <c r="X3" s="23">
        <f>T3</f>
        <v>204.8</v>
      </c>
      <c r="Y3" s="2">
        <f>R3</f>
        <v>5.21</v>
      </c>
      <c r="Z3" s="18">
        <f>0.001*Y3*PI()*(0.001*X3)^2</f>
        <v>6.8651100039609093E-4</v>
      </c>
      <c r="AA3" s="18">
        <f t="shared" ref="AA3" si="1">2.25*0.000001*Z3</f>
        <v>1.5446497508912046E-9</v>
      </c>
      <c r="AB3" s="18">
        <f t="shared" ref="AB3" si="2">M3/AA3</f>
        <v>499142280.99616897</v>
      </c>
      <c r="AC3" s="18">
        <f t="shared" ref="AC3" si="3">0.1*0.3*2*AB3</f>
        <v>29948536.859770138</v>
      </c>
      <c r="AD3" s="18">
        <f t="shared" ref="AD3" si="4">10*AC3</f>
        <v>299485368.59770137</v>
      </c>
      <c r="AE3" s="25">
        <f>AB3*1000000000*(X3*0.000000001)^3</f>
        <v>4.2875995458587788E-3</v>
      </c>
    </row>
    <row r="4" spans="1:32" x14ac:dyDescent="0.25">
      <c r="A4" s="10" t="s">
        <v>9</v>
      </c>
      <c r="B4" t="s">
        <v>12</v>
      </c>
      <c r="C4" t="s">
        <v>31</v>
      </c>
      <c r="D4" t="s">
        <v>32</v>
      </c>
      <c r="E4" t="s">
        <v>33</v>
      </c>
      <c r="F4" s="11" t="s">
        <v>24</v>
      </c>
      <c r="G4" s="10">
        <v>10</v>
      </c>
      <c r="H4">
        <v>6</v>
      </c>
      <c r="I4">
        <v>1000</v>
      </c>
      <c r="J4">
        <v>3.3</v>
      </c>
      <c r="K4" s="15">
        <v>2</v>
      </c>
      <c r="L4" s="16">
        <v>0.83299999999999996</v>
      </c>
      <c r="M4" s="2">
        <v>0.85199999999999998</v>
      </c>
      <c r="N4" s="2">
        <v>5.0599999999999996</v>
      </c>
      <c r="O4" s="2">
        <f t="shared" si="0"/>
        <v>5.753147180559945</v>
      </c>
      <c r="P4" s="2">
        <v>0.55000000000000004</v>
      </c>
      <c r="Q4" s="15">
        <f t="shared" ref="Q4:Q10" si="5">P4</f>
        <v>0.55000000000000004</v>
      </c>
      <c r="R4" s="16">
        <v>0.625</v>
      </c>
      <c r="S4" s="2">
        <v>0.64500000000000002</v>
      </c>
      <c r="T4" s="21">
        <v>183.5</v>
      </c>
      <c r="U4" s="21">
        <f t="shared" ref="U4:U10" si="6">2*T4</f>
        <v>367</v>
      </c>
      <c r="V4" s="21">
        <v>109</v>
      </c>
      <c r="W4" s="22">
        <f t="shared" ref="W4:W10" si="7">2*V4</f>
        <v>218</v>
      </c>
      <c r="X4" s="23">
        <f t="shared" ref="X4:X12" si="8">T4</f>
        <v>183.5</v>
      </c>
      <c r="Y4" s="2">
        <f t="shared" ref="Y4:Y12" si="9">R4</f>
        <v>0.625</v>
      </c>
      <c r="Z4" s="18">
        <f t="shared" ref="Z4:Z12" si="10">0.001*Y4*PI()*(0.001*X4)^2</f>
        <v>6.6115308268649322E-5</v>
      </c>
      <c r="AA4" s="18">
        <f t="shared" ref="AA4:AA12" si="11">2.25*0.000001*Z4</f>
        <v>1.4875944360446097E-10</v>
      </c>
      <c r="AB4" s="18">
        <f t="shared" ref="AB4:AB12" si="12">M4/AA4</f>
        <v>5727367482.3992844</v>
      </c>
      <c r="AC4" s="18">
        <f t="shared" ref="AC4:AC12" si="13">0.1*0.3*2*AB4</f>
        <v>343642048.94395703</v>
      </c>
      <c r="AD4" s="18">
        <f t="shared" ref="AD4:AD12" si="14">10*AC4</f>
        <v>3436420489.4395704</v>
      </c>
      <c r="AE4" s="25">
        <f t="shared" ref="AE4:AE12" si="15">AB4*1000000000*(X4*0.000000001)^3</f>
        <v>3.5388589671641754E-2</v>
      </c>
    </row>
    <row r="5" spans="1:32" x14ac:dyDescent="0.25">
      <c r="A5" s="10" t="s">
        <v>10</v>
      </c>
      <c r="B5" t="s">
        <v>12</v>
      </c>
      <c r="C5" t="s">
        <v>34</v>
      </c>
      <c r="D5" t="s">
        <v>35</v>
      </c>
      <c r="E5" t="s">
        <v>36</v>
      </c>
      <c r="F5" s="11" t="s">
        <v>24</v>
      </c>
      <c r="G5" s="10">
        <v>10</v>
      </c>
      <c r="H5">
        <v>6</v>
      </c>
      <c r="I5">
        <v>2000</v>
      </c>
      <c r="J5">
        <v>3.3</v>
      </c>
      <c r="K5" s="15">
        <v>2</v>
      </c>
      <c r="L5" s="16">
        <v>0.24199999999999999</v>
      </c>
      <c r="M5" s="2">
        <v>0.97499999999999998</v>
      </c>
      <c r="N5" s="2">
        <v>4.4390000000000001</v>
      </c>
      <c r="O5" s="2">
        <f t="shared" si="0"/>
        <v>5.1321471805599455</v>
      </c>
      <c r="P5" s="2">
        <v>0.70099999999999996</v>
      </c>
      <c r="Q5" s="15">
        <f t="shared" si="5"/>
        <v>0.70099999999999996</v>
      </c>
      <c r="R5" s="16">
        <v>1.2629999999999999</v>
      </c>
      <c r="S5" s="2">
        <v>1.593</v>
      </c>
      <c r="T5" s="21">
        <v>108.3</v>
      </c>
      <c r="U5" s="21">
        <f t="shared" si="6"/>
        <v>216.6</v>
      </c>
      <c r="V5" s="21">
        <v>86.3</v>
      </c>
      <c r="W5" s="22">
        <f t="shared" si="7"/>
        <v>172.6</v>
      </c>
      <c r="X5" s="23">
        <f t="shared" si="8"/>
        <v>108.3</v>
      </c>
      <c r="Y5" s="2">
        <f t="shared" si="9"/>
        <v>1.2629999999999999</v>
      </c>
      <c r="Z5" s="18">
        <f t="shared" si="10"/>
        <v>4.6538259454017401E-5</v>
      </c>
      <c r="AA5" s="18">
        <f t="shared" si="11"/>
        <v>1.0471108377153915E-10</v>
      </c>
      <c r="AB5" s="18">
        <f t="shared" si="12"/>
        <v>9311335198.5476112</v>
      </c>
      <c r="AC5" s="18">
        <f t="shared" si="13"/>
        <v>558680111.9128567</v>
      </c>
      <c r="AD5" s="18">
        <f t="shared" si="14"/>
        <v>5586801119.1285667</v>
      </c>
      <c r="AE5" s="25">
        <f t="shared" si="15"/>
        <v>1.1827619127953526E-2</v>
      </c>
    </row>
    <row r="6" spans="1:32" x14ac:dyDescent="0.25">
      <c r="A6" s="10" t="s">
        <v>5</v>
      </c>
      <c r="B6" t="s">
        <v>12</v>
      </c>
      <c r="C6" t="s">
        <v>37</v>
      </c>
      <c r="D6" t="s">
        <v>38</v>
      </c>
      <c r="E6" t="s">
        <v>39</v>
      </c>
      <c r="F6" s="11" t="s">
        <v>24</v>
      </c>
      <c r="G6" s="10">
        <v>10</v>
      </c>
      <c r="H6">
        <v>3</v>
      </c>
      <c r="I6">
        <v>500</v>
      </c>
      <c r="J6">
        <v>2.2999999999999998</v>
      </c>
      <c r="K6" s="15">
        <v>0.7</v>
      </c>
      <c r="L6" s="16">
        <v>1.3220000000000001</v>
      </c>
      <c r="M6" s="2">
        <v>0.76200000000000001</v>
      </c>
      <c r="N6" s="2">
        <v>5.0449999999999999</v>
      </c>
      <c r="O6" s="2">
        <f t="shared" si="0"/>
        <v>5.7381471805599453</v>
      </c>
      <c r="P6" s="2">
        <v>0.78100000000000003</v>
      </c>
      <c r="Q6" s="15">
        <f t="shared" si="5"/>
        <v>0.78100000000000003</v>
      </c>
      <c r="R6" s="16">
        <v>5.0129999999999999</v>
      </c>
      <c r="S6" s="2">
        <v>4.4450000000000003</v>
      </c>
      <c r="T6" s="21">
        <v>210.7</v>
      </c>
      <c r="U6" s="21">
        <f t="shared" si="6"/>
        <v>421.4</v>
      </c>
      <c r="V6" s="21">
        <v>193.3</v>
      </c>
      <c r="W6" s="22">
        <f t="shared" si="7"/>
        <v>386.6</v>
      </c>
      <c r="X6" s="23">
        <f t="shared" si="8"/>
        <v>210.7</v>
      </c>
      <c r="Y6" s="2">
        <f t="shared" si="9"/>
        <v>5.0129999999999999</v>
      </c>
      <c r="Z6" s="18">
        <f t="shared" si="10"/>
        <v>6.9916012046669792E-4</v>
      </c>
      <c r="AA6" s="18">
        <f t="shared" si="11"/>
        <v>1.5731102710500703E-9</v>
      </c>
      <c r="AB6" s="18">
        <f t="shared" si="12"/>
        <v>484390709.2993269</v>
      </c>
      <c r="AC6" s="18">
        <f t="shared" si="13"/>
        <v>29063442.557959612</v>
      </c>
      <c r="AD6" s="18">
        <f t="shared" si="14"/>
        <v>290634425.5795961</v>
      </c>
      <c r="AE6" s="25">
        <f t="shared" si="15"/>
        <v>4.5309514799672509E-3</v>
      </c>
    </row>
    <row r="7" spans="1:32" x14ac:dyDescent="0.25">
      <c r="A7" s="10" t="s">
        <v>6</v>
      </c>
      <c r="B7" t="s">
        <v>12</v>
      </c>
      <c r="C7" t="s">
        <v>40</v>
      </c>
      <c r="D7" t="s">
        <v>41</v>
      </c>
      <c r="E7" t="s">
        <v>42</v>
      </c>
      <c r="F7" s="11" t="s">
        <v>24</v>
      </c>
      <c r="G7" s="10">
        <v>10</v>
      </c>
      <c r="H7">
        <v>3</v>
      </c>
      <c r="I7">
        <v>1000</v>
      </c>
      <c r="J7">
        <v>1.8</v>
      </c>
      <c r="K7" s="15">
        <v>0.5</v>
      </c>
      <c r="L7" s="16">
        <v>0.71699999999999997</v>
      </c>
      <c r="M7" s="2">
        <v>0.90800000000000003</v>
      </c>
      <c r="N7" s="2">
        <v>4.6399999999999997</v>
      </c>
      <c r="O7" s="2">
        <f t="shared" si="0"/>
        <v>5.3331471805599451</v>
      </c>
      <c r="P7" s="2">
        <v>0.60299999999999998</v>
      </c>
      <c r="Q7" s="15">
        <f t="shared" si="5"/>
        <v>0.60299999999999998</v>
      </c>
      <c r="R7" s="16">
        <v>0.73799999999999999</v>
      </c>
      <c r="S7" s="2">
        <v>0.83499999999999996</v>
      </c>
      <c r="T7" s="21">
        <v>124.2</v>
      </c>
      <c r="U7" s="21">
        <f t="shared" si="6"/>
        <v>248.4</v>
      </c>
      <c r="V7" s="21">
        <v>82.3</v>
      </c>
      <c r="W7" s="22">
        <f t="shared" si="7"/>
        <v>164.6</v>
      </c>
      <c r="X7" s="23">
        <f t="shared" si="8"/>
        <v>124.2</v>
      </c>
      <c r="Y7" s="2">
        <f t="shared" si="9"/>
        <v>0.73799999999999999</v>
      </c>
      <c r="Z7" s="18">
        <f t="shared" si="10"/>
        <v>3.57642750480796E-5</v>
      </c>
      <c r="AA7" s="18">
        <f t="shared" si="11"/>
        <v>8.0469618858179096E-11</v>
      </c>
      <c r="AB7" s="18">
        <f t="shared" si="12"/>
        <v>11283761659.170691</v>
      </c>
      <c r="AC7" s="18">
        <f t="shared" si="13"/>
        <v>677025699.55024135</v>
      </c>
      <c r="AD7" s="18">
        <f t="shared" si="14"/>
        <v>6770256995.5024137</v>
      </c>
      <c r="AE7" s="25">
        <f t="shared" si="15"/>
        <v>2.161815825386109E-2</v>
      </c>
    </row>
    <row r="8" spans="1:32" x14ac:dyDescent="0.25">
      <c r="A8" s="10" t="s">
        <v>7</v>
      </c>
      <c r="B8" t="s">
        <v>12</v>
      </c>
      <c r="C8" t="s">
        <v>43</v>
      </c>
      <c r="D8" t="s">
        <v>44</v>
      </c>
      <c r="E8" t="s">
        <v>45</v>
      </c>
      <c r="F8" s="11" t="s">
        <v>24</v>
      </c>
      <c r="G8" s="10">
        <v>10</v>
      </c>
      <c r="H8">
        <v>3</v>
      </c>
      <c r="I8">
        <v>2000</v>
      </c>
      <c r="J8">
        <v>1.7</v>
      </c>
      <c r="K8" s="15">
        <v>0.5</v>
      </c>
      <c r="L8" s="16">
        <v>1.014E-9</v>
      </c>
      <c r="M8" s="2">
        <v>1.018</v>
      </c>
      <c r="N8" s="2">
        <v>4.4690000000000003</v>
      </c>
      <c r="O8" s="2">
        <f t="shared" si="0"/>
        <v>5.1621471805599457</v>
      </c>
      <c r="P8" s="2">
        <v>0.52400000000000002</v>
      </c>
      <c r="Q8" s="15">
        <f t="shared" si="5"/>
        <v>0.52400000000000002</v>
      </c>
      <c r="R8" s="16">
        <v>1.68</v>
      </c>
      <c r="S8" s="2">
        <v>2.2669999999999999</v>
      </c>
      <c r="T8" s="21">
        <v>100.1</v>
      </c>
      <c r="U8" s="21">
        <f t="shared" si="6"/>
        <v>200.2</v>
      </c>
      <c r="V8" s="21">
        <v>56.3</v>
      </c>
      <c r="W8" s="22">
        <f t="shared" si="7"/>
        <v>112.6</v>
      </c>
      <c r="X8" s="23">
        <f t="shared" si="8"/>
        <v>100.1</v>
      </c>
      <c r="Y8" s="2">
        <f t="shared" si="9"/>
        <v>1.68</v>
      </c>
      <c r="Z8" s="18">
        <f t="shared" si="10"/>
        <v>5.2884366872225718E-5</v>
      </c>
      <c r="AA8" s="18">
        <f t="shared" si="11"/>
        <v>1.1898982546250787E-10</v>
      </c>
      <c r="AB8" s="18">
        <f t="shared" si="12"/>
        <v>8555353334.1450138</v>
      </c>
      <c r="AC8" s="18">
        <f t="shared" si="13"/>
        <v>513321200.04870081</v>
      </c>
      <c r="AD8" s="18">
        <f t="shared" si="14"/>
        <v>5133212000.4870081</v>
      </c>
      <c r="AE8" s="25">
        <f t="shared" si="15"/>
        <v>8.5810450687628069E-3</v>
      </c>
    </row>
    <row r="9" spans="1:32" x14ac:dyDescent="0.25">
      <c r="A9" s="10" t="s">
        <v>14</v>
      </c>
      <c r="B9" t="s">
        <v>13</v>
      </c>
      <c r="C9" t="s">
        <v>46</v>
      </c>
      <c r="D9" t="s">
        <v>47</v>
      </c>
      <c r="E9" t="s">
        <v>48</v>
      </c>
      <c r="F9" s="11" t="s">
        <v>25</v>
      </c>
      <c r="G9" s="10"/>
      <c r="J9">
        <v>10</v>
      </c>
      <c r="K9" s="11"/>
      <c r="L9" s="16">
        <v>2.0619999999999998</v>
      </c>
      <c r="M9" s="2">
        <v>0.39800000000000002</v>
      </c>
      <c r="N9" s="2">
        <v>4.0469999999999997</v>
      </c>
      <c r="O9" s="2">
        <f t="shared" si="0"/>
        <v>4.7401471805599451</v>
      </c>
      <c r="P9" s="2">
        <v>0.20799999999999999</v>
      </c>
      <c r="Q9" s="15">
        <f t="shared" si="5"/>
        <v>0.20799999999999999</v>
      </c>
      <c r="R9" s="16">
        <v>8.5090000000000003</v>
      </c>
      <c r="S9" s="2">
        <v>3.52</v>
      </c>
      <c r="T9" s="21">
        <v>58.49</v>
      </c>
      <c r="U9" s="21">
        <f t="shared" si="6"/>
        <v>116.98</v>
      </c>
      <c r="V9" s="21">
        <v>12.3</v>
      </c>
      <c r="W9" s="22">
        <f t="shared" si="7"/>
        <v>24.6</v>
      </c>
      <c r="X9" s="23">
        <f t="shared" si="8"/>
        <v>58.49</v>
      </c>
      <c r="Y9" s="2">
        <f t="shared" si="9"/>
        <v>8.5090000000000003</v>
      </c>
      <c r="Z9" s="18">
        <f t="shared" si="10"/>
        <v>9.1451669691754528E-5</v>
      </c>
      <c r="AA9" s="18">
        <f>2.35*0.000001*Z9</f>
        <v>2.1491142377562313E-10</v>
      </c>
      <c r="AB9" s="18">
        <f t="shared" si="12"/>
        <v>1851925751.5855896</v>
      </c>
      <c r="AC9" s="18">
        <f t="shared" si="13"/>
        <v>111115545.09513538</v>
      </c>
      <c r="AD9" s="18">
        <f t="shared" si="14"/>
        <v>1111155450.9513538</v>
      </c>
      <c r="AE9" s="25">
        <f t="shared" si="15"/>
        <v>3.7056844475912552E-4</v>
      </c>
      <c r="AF9" t="s">
        <v>17</v>
      </c>
    </row>
    <row r="10" spans="1:32" x14ac:dyDescent="0.25">
      <c r="A10" s="10" t="s">
        <v>15</v>
      </c>
      <c r="B10" t="s">
        <v>13</v>
      </c>
      <c r="C10" t="s">
        <v>49</v>
      </c>
      <c r="D10" t="s">
        <v>50</v>
      </c>
      <c r="E10" t="s">
        <v>51</v>
      </c>
      <c r="F10" s="11" t="s">
        <v>25</v>
      </c>
      <c r="G10" s="10"/>
      <c r="J10">
        <v>1.8</v>
      </c>
      <c r="K10" s="11"/>
      <c r="L10" s="16">
        <v>1.8540000000000001</v>
      </c>
      <c r="M10" s="2">
        <v>0.193</v>
      </c>
      <c r="N10" s="2">
        <v>4.4569999999999999</v>
      </c>
      <c r="O10" s="2">
        <f t="shared" si="0"/>
        <v>5.1501471805599452</v>
      </c>
      <c r="P10" s="2">
        <v>0.14699999999999999</v>
      </c>
      <c r="Q10" s="15">
        <f t="shared" si="5"/>
        <v>0.14699999999999999</v>
      </c>
      <c r="R10" s="16">
        <v>6.5030000000000001</v>
      </c>
      <c r="S10" s="2">
        <v>1.264</v>
      </c>
      <c r="T10" s="21">
        <v>87.19</v>
      </c>
      <c r="U10" s="21">
        <f t="shared" si="6"/>
        <v>174.38</v>
      </c>
      <c r="V10" s="21">
        <v>12.9</v>
      </c>
      <c r="W10" s="22">
        <f t="shared" si="7"/>
        <v>25.8</v>
      </c>
      <c r="X10" s="23">
        <f t="shared" si="8"/>
        <v>87.19</v>
      </c>
      <c r="Y10" s="2">
        <f t="shared" si="9"/>
        <v>6.5030000000000001</v>
      </c>
      <c r="Z10" s="18">
        <f t="shared" si="10"/>
        <v>1.5530912825546244E-4</v>
      </c>
      <c r="AA10" s="18">
        <f>2.35*0.000001*Z10</f>
        <v>3.6497645140033672E-10</v>
      </c>
      <c r="AB10" s="18">
        <f t="shared" si="12"/>
        <v>528801239.80465102</v>
      </c>
      <c r="AC10" s="18">
        <f t="shared" si="13"/>
        <v>31728074.388279062</v>
      </c>
      <c r="AD10" s="18">
        <f t="shared" si="14"/>
        <v>317280743.88279063</v>
      </c>
      <c r="AE10" s="25">
        <f t="shared" si="15"/>
        <v>3.505036119132178E-4</v>
      </c>
      <c r="AF10" t="s">
        <v>58</v>
      </c>
    </row>
    <row r="11" spans="1:32" x14ac:dyDescent="0.25">
      <c r="A11" s="10" t="s">
        <v>24</v>
      </c>
      <c r="B11" t="s">
        <v>26</v>
      </c>
      <c r="C11" t="s">
        <v>52</v>
      </c>
      <c r="D11" t="s">
        <v>53</v>
      </c>
      <c r="E11" t="s">
        <v>54</v>
      </c>
      <c r="F11" s="11" t="s">
        <v>19</v>
      </c>
      <c r="G11" s="10"/>
      <c r="K11" s="11"/>
      <c r="L11" s="10"/>
      <c r="Q11" s="11"/>
      <c r="R11" s="10"/>
      <c r="W11" s="11"/>
      <c r="X11" s="23"/>
      <c r="Y11" s="2"/>
      <c r="Z11" s="18"/>
      <c r="AA11" s="18"/>
      <c r="AB11" s="18"/>
      <c r="AC11" s="18"/>
      <c r="AD11" s="18"/>
      <c r="AE11" s="25"/>
    </row>
    <row r="12" spans="1:32" ht="15.75" thickBot="1" x14ac:dyDescent="0.3">
      <c r="A12" s="12" t="s">
        <v>25</v>
      </c>
      <c r="B12" s="13" t="s">
        <v>27</v>
      </c>
      <c r="C12" s="13" t="s">
        <v>55</v>
      </c>
      <c r="D12" s="13" t="s">
        <v>56</v>
      </c>
      <c r="E12" s="13" t="s">
        <v>57</v>
      </c>
      <c r="F12" s="14" t="s">
        <v>19</v>
      </c>
      <c r="G12" s="12"/>
      <c r="H12" s="13"/>
      <c r="I12" s="13"/>
      <c r="J12" s="13"/>
      <c r="K12" s="14"/>
      <c r="L12" s="12"/>
      <c r="M12" s="13"/>
      <c r="N12" s="13"/>
      <c r="O12" s="13"/>
      <c r="P12" s="13"/>
      <c r="Q12" s="14"/>
      <c r="R12" s="12"/>
      <c r="S12" s="13"/>
      <c r="T12" s="13"/>
      <c r="U12" s="13"/>
      <c r="V12" s="13"/>
      <c r="W12" s="14"/>
      <c r="X12" s="24"/>
      <c r="Y12" s="19"/>
      <c r="Z12" s="20"/>
      <c r="AA12" s="20"/>
      <c r="AB12" s="20"/>
      <c r="AC12" s="20"/>
      <c r="AD12" s="20"/>
      <c r="AE12" s="26"/>
    </row>
    <row r="18" spans="14:16" x14ac:dyDescent="0.25">
      <c r="O18" s="2"/>
      <c r="P18" s="2"/>
    </row>
    <row r="19" spans="14:16" x14ac:dyDescent="0.25">
      <c r="O19" s="2"/>
      <c r="P19" s="2"/>
    </row>
    <row r="20" spans="14:16" x14ac:dyDescent="0.25">
      <c r="O20" s="2"/>
      <c r="P20" s="2"/>
    </row>
    <row r="21" spans="14:16" x14ac:dyDescent="0.25">
      <c r="O21" s="2"/>
      <c r="P21" s="2"/>
    </row>
    <row r="22" spans="14:16" x14ac:dyDescent="0.25">
      <c r="O22" s="2"/>
      <c r="P22" s="2"/>
    </row>
    <row r="23" spans="14:16" x14ac:dyDescent="0.25">
      <c r="O23" s="2"/>
      <c r="P23" s="2"/>
    </row>
    <row r="24" spans="14:16" x14ac:dyDescent="0.25">
      <c r="O24" s="2"/>
      <c r="P24" s="2"/>
    </row>
    <row r="25" spans="14:16" x14ac:dyDescent="0.25">
      <c r="O25" s="2"/>
      <c r="P25" s="2"/>
    </row>
    <row r="26" spans="14:16" x14ac:dyDescent="0.25">
      <c r="N26" s="2"/>
      <c r="O26" s="2"/>
      <c r="P26" s="2"/>
    </row>
    <row r="27" spans="14:16" x14ac:dyDescent="0.25">
      <c r="N27" s="2"/>
      <c r="O27" s="2"/>
      <c r="P27" s="2"/>
    </row>
    <row r="28" spans="14:16" x14ac:dyDescent="0.25">
      <c r="N28" s="2"/>
      <c r="O28" s="2"/>
      <c r="P28" s="2"/>
    </row>
  </sheetData>
  <mergeCells count="3">
    <mergeCell ref="L1:Q1"/>
    <mergeCell ref="R1:W1"/>
    <mergeCell ref="X1:A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Hazendonk, Laura van</dc:creator>
  <cp:lastModifiedBy>Hazendonk, Laura van</cp:lastModifiedBy>
  <dcterms:created xsi:type="dcterms:W3CDTF">2023-11-02T10:36:31Z</dcterms:created>
  <dcterms:modified xsi:type="dcterms:W3CDTF">2024-03-18T12:07:20Z</dcterms:modified>
</cp:coreProperties>
</file>